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8" i="1"/>
  <c r="F78" s="1"/>
  <c r="G78"/>
  <c r="D78"/>
  <c r="E77"/>
  <c r="F77" s="1"/>
  <c r="G77"/>
  <c r="D77"/>
  <c r="F76"/>
  <c r="E76"/>
  <c r="G76"/>
  <c r="D76"/>
  <c r="E65"/>
  <c r="F65" s="1"/>
  <c r="G65"/>
  <c r="D65"/>
  <c r="E73"/>
  <c r="F73" s="1"/>
  <c r="G73"/>
  <c r="D73"/>
  <c r="G81"/>
  <c r="E81" s="1"/>
  <c r="F81" s="1"/>
  <c r="E75"/>
  <c r="F75" s="1"/>
  <c r="E72"/>
  <c r="F72" s="1"/>
  <c r="E60"/>
  <c r="F60" s="1"/>
  <c r="E59"/>
  <c r="F59" s="1"/>
  <c r="E58"/>
  <c r="F58" s="1"/>
  <c r="E61"/>
  <c r="F61" s="1"/>
  <c r="E53"/>
  <c r="F53" s="1"/>
  <c r="I46"/>
  <c r="I45"/>
  <c r="I40"/>
  <c r="H47"/>
  <c r="E40"/>
  <c r="F40" s="1"/>
  <c r="E48"/>
  <c r="F48" s="1"/>
  <c r="E46"/>
  <c r="F46" s="1"/>
  <c r="E45"/>
  <c r="F45" s="1"/>
  <c r="G44"/>
  <c r="G71" s="1"/>
  <c r="G43"/>
  <c r="G70" s="1"/>
  <c r="G42"/>
  <c r="G69" s="1"/>
  <c r="D44"/>
  <c r="D57" s="1"/>
  <c r="D43"/>
  <c r="D70" s="1"/>
  <c r="D42"/>
  <c r="D55" s="1"/>
  <c r="I35"/>
  <c r="I36" s="1"/>
  <c r="H35"/>
  <c r="H36" s="1"/>
  <c r="G35"/>
  <c r="G36" s="1"/>
  <c r="G41" s="1"/>
  <c r="D35"/>
  <c r="D36" s="1"/>
  <c r="D54" s="1"/>
  <c r="E34"/>
  <c r="F34" s="1"/>
  <c r="E32"/>
  <c r="F32" s="1"/>
  <c r="E30"/>
  <c r="F30" s="1"/>
  <c r="E29"/>
  <c r="F29" s="1"/>
  <c r="E28"/>
  <c r="F28" s="1"/>
  <c r="E27"/>
  <c r="F27" s="1"/>
  <c r="E26"/>
  <c r="F26" s="1"/>
  <c r="E25"/>
  <c r="F25" s="1"/>
  <c r="E24"/>
  <c r="F24" s="1"/>
  <c r="E21"/>
  <c r="F21" s="1"/>
  <c r="E20"/>
  <c r="F20" s="1"/>
  <c r="E19"/>
  <c r="F19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22"/>
  <c r="F22" s="1"/>
  <c r="E23"/>
  <c r="F23" s="1"/>
  <c r="E31"/>
  <c r="F31" s="1"/>
  <c r="E33"/>
  <c r="F33" s="1"/>
  <c r="D71" l="1"/>
  <c r="G56"/>
  <c r="E70"/>
  <c r="F70" s="1"/>
  <c r="D69"/>
  <c r="E69" s="1"/>
  <c r="F69" s="1"/>
  <c r="E71"/>
  <c r="F71" s="1"/>
  <c r="I43"/>
  <c r="G54"/>
  <c r="G55"/>
  <c r="E55" s="1"/>
  <c r="F55" s="1"/>
  <c r="I42"/>
  <c r="G57"/>
  <c r="I44"/>
  <c r="D56"/>
  <c r="E57"/>
  <c r="F57" s="1"/>
  <c r="E54"/>
  <c r="F54" s="1"/>
  <c r="G62"/>
  <c r="G80" s="1"/>
  <c r="E42"/>
  <c r="F42" s="1"/>
  <c r="E43"/>
  <c r="F43" s="1"/>
  <c r="E44"/>
  <c r="F44" s="1"/>
  <c r="D41"/>
  <c r="E36"/>
  <c r="F36" s="1"/>
  <c r="G47"/>
  <c r="G49" s="1"/>
  <c r="E35"/>
  <c r="D47" l="1"/>
  <c r="E47" s="1"/>
  <c r="F47" s="1"/>
  <c r="I41"/>
  <c r="G66"/>
  <c r="G64"/>
  <c r="E56"/>
  <c r="F56" s="1"/>
  <c r="D62"/>
  <c r="D64" s="1"/>
  <c r="D80" s="1"/>
  <c r="E80" s="1"/>
  <c r="E41"/>
  <c r="F41" s="1"/>
  <c r="F35"/>
  <c r="F80" l="1"/>
  <c r="E82"/>
  <c r="E62"/>
  <c r="F62" s="1"/>
  <c r="I47"/>
  <c r="D49"/>
  <c r="E64"/>
  <c r="F64" s="1"/>
  <c r="D66"/>
  <c r="D83" s="1"/>
  <c r="E66" l="1"/>
  <c r="F66" s="1"/>
</calcChain>
</file>

<file path=xl/sharedStrings.xml><?xml version="1.0" encoding="utf-8"?>
<sst xmlns="http://schemas.openxmlformats.org/spreadsheetml/2006/main" count="103" uniqueCount="70">
  <si>
    <t>Select Board</t>
  </si>
  <si>
    <t>Town Administrator</t>
  </si>
  <si>
    <t>Budget</t>
  </si>
  <si>
    <t>Actual</t>
  </si>
  <si>
    <t>Dollar</t>
  </si>
  <si>
    <t>Percent</t>
  </si>
  <si>
    <t xml:space="preserve"> Change</t>
  </si>
  <si>
    <t>Department</t>
  </si>
  <si>
    <t>Town Counsel</t>
  </si>
  <si>
    <t>Risk Management</t>
  </si>
  <si>
    <t>Town Meeting</t>
  </si>
  <si>
    <t>Director</t>
  </si>
  <si>
    <t>I.T. Dept.</t>
  </si>
  <si>
    <t>Finance</t>
  </si>
  <si>
    <t>Assessor</t>
  </si>
  <si>
    <t>Treasurer</t>
  </si>
  <si>
    <t>Reserve Account (FinCom.)</t>
  </si>
  <si>
    <t>Town Clerk</t>
  </si>
  <si>
    <t>Elections</t>
  </si>
  <si>
    <t>Transfer Out</t>
  </si>
  <si>
    <t>Page 1</t>
  </si>
  <si>
    <t>Police Department</t>
  </si>
  <si>
    <t>Fire Department</t>
  </si>
  <si>
    <t>Regional Dispatch</t>
  </si>
  <si>
    <t>Animal Control</t>
  </si>
  <si>
    <t>Board Of Health</t>
  </si>
  <si>
    <t>Health &amp; Human Services</t>
  </si>
  <si>
    <t>Recreation</t>
  </si>
  <si>
    <t>Library</t>
  </si>
  <si>
    <t>Veteran's</t>
  </si>
  <si>
    <t>Facilities</t>
  </si>
  <si>
    <t>DPW Highway Dept.</t>
  </si>
  <si>
    <t>DPW Highway Safety Dept.</t>
  </si>
  <si>
    <t>DPW Cemetery Dept.</t>
  </si>
  <si>
    <t>DPW Street Lights Dept.</t>
  </si>
  <si>
    <t>DPW Snow &amp; Ice Dept.</t>
  </si>
  <si>
    <t>TOTAL ALL DEPARTMENTS</t>
  </si>
  <si>
    <t>Lanc.-2024 Expense Analysis</t>
  </si>
  <si>
    <t>Debt Operating Dept.</t>
  </si>
  <si>
    <t>Community Develop. &amp; Planning</t>
  </si>
  <si>
    <t>Inspectional Services</t>
  </si>
  <si>
    <t>Page 32 Budget Book</t>
  </si>
  <si>
    <t>Total W/O Debt/Risk/Transfer</t>
  </si>
  <si>
    <t>Personal Service  (Non School)</t>
  </si>
  <si>
    <t>Expenses (Non School)</t>
  </si>
  <si>
    <t>Debt</t>
  </si>
  <si>
    <t>Transfers</t>
  </si>
  <si>
    <t>Education</t>
  </si>
  <si>
    <t>State &amp; County Assessments</t>
  </si>
  <si>
    <t>Total</t>
  </si>
  <si>
    <t>Difference</t>
  </si>
  <si>
    <t>Category</t>
  </si>
  <si>
    <t>RECAP:</t>
  </si>
  <si>
    <t>Page 32</t>
  </si>
  <si>
    <t>Pages vs.</t>
  </si>
  <si>
    <t>Nashoba</t>
  </si>
  <si>
    <t>Minuteman</t>
  </si>
  <si>
    <t>Norfolk</t>
  </si>
  <si>
    <t>Available Funds W/O Free Cash</t>
  </si>
  <si>
    <t>Overage W/O Education Increases</t>
  </si>
  <si>
    <t>Page 2</t>
  </si>
  <si>
    <t>Actual 2023 Edu. Expense</t>
  </si>
  <si>
    <t>2024 Budget If 2023 Educ. Actual</t>
  </si>
  <si>
    <t>No Control In Town Budget</t>
  </si>
  <si>
    <t>Limited Influence In Town Budget</t>
  </si>
  <si>
    <t xml:space="preserve">Town Portion Of Budget </t>
  </si>
  <si>
    <t>Some Possible Control</t>
  </si>
  <si>
    <t>Budget W/O Education Increases</t>
  </si>
  <si>
    <t>Shortfall W/) Edu. Increases</t>
  </si>
  <si>
    <t>Total Town Portion Of Budget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</si>
</sst>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10" fontId="1" fillId="0" borderId="0" xfId="0" applyNumberFormat="1" applyFont="1" applyAlignment="1">
      <alignment horizontal="center"/>
    </xf>
    <xf numFmtId="10" fontId="0" fillId="0" borderId="0" xfId="0" applyNumberFormat="1"/>
    <xf numFmtId="0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40" workbookViewId="0">
      <selection activeCell="J78" sqref="J78"/>
    </sheetView>
  </sheetViews>
  <sheetFormatPr defaultRowHeight="15"/>
  <cols>
    <col min="2" max="3" width="10.7109375" customWidth="1"/>
    <col min="4" max="4" width="10.140625" style="3" bestFit="1" customWidth="1"/>
    <col min="5" max="5" width="9.140625" style="3"/>
    <col min="6" max="6" width="10.140625" style="5" bestFit="1" customWidth="1"/>
    <col min="7" max="8" width="10.140625" style="3" bestFit="1" customWidth="1"/>
    <col min="9" max="9" width="9.140625" style="3"/>
  </cols>
  <sheetData>
    <row r="1" spans="1:9">
      <c r="A1" t="s">
        <v>37</v>
      </c>
      <c r="I1" s="3" t="s">
        <v>20</v>
      </c>
    </row>
    <row r="2" spans="1:9">
      <c r="A2" s="1" t="s">
        <v>7</v>
      </c>
      <c r="D2" s="2" t="s">
        <v>2</v>
      </c>
      <c r="E2" s="2" t="s">
        <v>4</v>
      </c>
      <c r="F2" s="4" t="s">
        <v>5</v>
      </c>
      <c r="G2" s="2" t="s">
        <v>2</v>
      </c>
      <c r="H2" s="2" t="s">
        <v>3</v>
      </c>
      <c r="I2" s="2" t="s">
        <v>3</v>
      </c>
    </row>
    <row r="3" spans="1:9">
      <c r="D3" s="6">
        <v>2024</v>
      </c>
      <c r="E3" s="6" t="s">
        <v>6</v>
      </c>
      <c r="F3" s="6" t="s">
        <v>6</v>
      </c>
      <c r="G3" s="6">
        <v>2023</v>
      </c>
      <c r="H3" s="6">
        <v>2022</v>
      </c>
      <c r="I3" s="6">
        <v>2021</v>
      </c>
    </row>
    <row r="4" spans="1:9">
      <c r="A4" s="1" t="s">
        <v>0</v>
      </c>
      <c r="B4" s="1"/>
      <c r="D4" s="3">
        <v>7100</v>
      </c>
      <c r="E4" s="3">
        <f>D4-G4</f>
        <v>3830</v>
      </c>
      <c r="F4" s="5">
        <f>E4/G4</f>
        <v>1.1712538226299694</v>
      </c>
      <c r="G4" s="3">
        <v>3270</v>
      </c>
      <c r="H4" s="3">
        <v>16130</v>
      </c>
      <c r="I4" s="3">
        <v>3369</v>
      </c>
    </row>
    <row r="5" spans="1:9">
      <c r="A5" s="1" t="s">
        <v>1</v>
      </c>
      <c r="B5" s="1"/>
      <c r="D5" s="3">
        <v>23900</v>
      </c>
      <c r="E5" s="3">
        <f>D5-G5</f>
        <v>-16755</v>
      </c>
      <c r="F5" s="5">
        <f>E5/G5</f>
        <v>-0.41212642971344238</v>
      </c>
      <c r="G5" s="3">
        <v>40655</v>
      </c>
      <c r="H5" s="3">
        <v>27076</v>
      </c>
      <c r="I5" s="3">
        <v>5733</v>
      </c>
    </row>
    <row r="6" spans="1:9">
      <c r="A6" s="1" t="s">
        <v>8</v>
      </c>
      <c r="D6" s="3">
        <v>214200</v>
      </c>
      <c r="E6" s="3">
        <f t="shared" ref="E6:E21" si="0">D6-G6</f>
        <v>69200</v>
      </c>
      <c r="F6" s="5">
        <f t="shared" ref="F6:F21" si="1">E6/G6</f>
        <v>0.47724137931034483</v>
      </c>
      <c r="G6" s="3">
        <v>145000</v>
      </c>
      <c r="H6" s="3">
        <v>157297</v>
      </c>
      <c r="I6" s="3">
        <v>77771</v>
      </c>
    </row>
    <row r="7" spans="1:9">
      <c r="A7" s="1" t="s">
        <v>9</v>
      </c>
      <c r="B7" s="1"/>
      <c r="D7" s="3">
        <v>2123423</v>
      </c>
      <c r="E7" s="3">
        <f t="shared" si="0"/>
        <v>55376</v>
      </c>
      <c r="F7" s="5">
        <f t="shared" si="1"/>
        <v>2.6776954295526165E-2</v>
      </c>
      <c r="G7" s="3">
        <v>2068047</v>
      </c>
      <c r="H7" s="3">
        <v>1807515</v>
      </c>
      <c r="I7" s="3">
        <v>1809222</v>
      </c>
    </row>
    <row r="8" spans="1:9">
      <c r="A8" s="1" t="s">
        <v>10</v>
      </c>
      <c r="B8" s="1"/>
      <c r="D8" s="3">
        <v>16910</v>
      </c>
      <c r="E8" s="3">
        <f t="shared" si="0"/>
        <v>12410</v>
      </c>
      <c r="F8" s="5">
        <f t="shared" si="1"/>
        <v>2.7577777777777777</v>
      </c>
      <c r="G8" s="3">
        <v>4500</v>
      </c>
      <c r="H8" s="3">
        <v>4678</v>
      </c>
      <c r="I8" s="3">
        <v>2900</v>
      </c>
    </row>
    <row r="9" spans="1:9">
      <c r="A9" s="1" t="s">
        <v>12</v>
      </c>
      <c r="B9" t="s">
        <v>11</v>
      </c>
      <c r="D9" s="3">
        <v>212530</v>
      </c>
      <c r="E9" s="3">
        <f t="shared" si="0"/>
        <v>19447</v>
      </c>
      <c r="F9" s="5">
        <f t="shared" si="1"/>
        <v>0.10071834392463344</v>
      </c>
      <c r="G9" s="3">
        <v>193083</v>
      </c>
      <c r="H9" s="3">
        <v>237944</v>
      </c>
      <c r="I9" s="3">
        <v>169715</v>
      </c>
    </row>
    <row r="10" spans="1:9">
      <c r="A10" s="1" t="s">
        <v>13</v>
      </c>
      <c r="D10" s="3">
        <v>37785</v>
      </c>
      <c r="E10" s="3">
        <f t="shared" si="0"/>
        <v>5140</v>
      </c>
      <c r="F10" s="5">
        <f t="shared" si="1"/>
        <v>0.15745137080716801</v>
      </c>
      <c r="G10" s="3">
        <v>32645</v>
      </c>
      <c r="H10" s="3">
        <v>26657</v>
      </c>
      <c r="I10" s="3">
        <v>32700</v>
      </c>
    </row>
    <row r="11" spans="1:9">
      <c r="A11" s="1" t="s">
        <v>14</v>
      </c>
      <c r="D11" s="3">
        <v>38300</v>
      </c>
      <c r="E11" s="3">
        <f t="shared" si="0"/>
        <v>3806</v>
      </c>
      <c r="F11" s="5">
        <f t="shared" si="1"/>
        <v>0.11033802980228445</v>
      </c>
      <c r="G11" s="3">
        <v>34494</v>
      </c>
      <c r="H11" s="3">
        <v>38540</v>
      </c>
      <c r="I11" s="3">
        <v>31075</v>
      </c>
    </row>
    <row r="12" spans="1:9">
      <c r="A12" s="1" t="s">
        <v>15</v>
      </c>
      <c r="D12" s="3">
        <v>36325</v>
      </c>
      <c r="E12" s="3">
        <f t="shared" si="0"/>
        <v>737</v>
      </c>
      <c r="F12" s="5">
        <f t="shared" si="1"/>
        <v>2.0709227829605485E-2</v>
      </c>
      <c r="G12" s="3">
        <v>35588</v>
      </c>
      <c r="H12" s="3">
        <v>35906</v>
      </c>
      <c r="I12" s="3">
        <v>33446</v>
      </c>
    </row>
    <row r="13" spans="1:9">
      <c r="A13" s="1" t="s">
        <v>38</v>
      </c>
      <c r="D13" s="3">
        <v>388125</v>
      </c>
      <c r="E13" s="3">
        <f t="shared" ref="E13" si="2">D13-G13</f>
        <v>-11900</v>
      </c>
      <c r="F13" s="5">
        <f t="shared" si="1"/>
        <v>-2.9748140741203674E-2</v>
      </c>
      <c r="G13" s="3">
        <v>400025</v>
      </c>
      <c r="H13" s="3">
        <v>1062285</v>
      </c>
      <c r="I13" s="3">
        <v>1089775</v>
      </c>
    </row>
    <row r="14" spans="1:9">
      <c r="A14" s="1" t="s">
        <v>16</v>
      </c>
      <c r="D14" s="3">
        <v>246180</v>
      </c>
      <c r="E14" s="3">
        <f t="shared" si="0"/>
        <v>0</v>
      </c>
      <c r="F14" s="5">
        <f t="shared" si="1"/>
        <v>0</v>
      </c>
      <c r="G14" s="3">
        <v>246180</v>
      </c>
      <c r="H14" s="3">
        <v>453962</v>
      </c>
      <c r="I14" s="3">
        <v>10072</v>
      </c>
    </row>
    <row r="15" spans="1:9">
      <c r="A15" s="1" t="s">
        <v>17</v>
      </c>
      <c r="D15" s="3">
        <v>3425</v>
      </c>
      <c r="E15" s="3">
        <f t="shared" si="0"/>
        <v>800</v>
      </c>
      <c r="F15" s="5">
        <f t="shared" si="1"/>
        <v>0.30476190476190479</v>
      </c>
      <c r="G15" s="3">
        <v>2625</v>
      </c>
      <c r="H15" s="7">
        <v>2107</v>
      </c>
      <c r="I15" s="7">
        <v>560</v>
      </c>
    </row>
    <row r="16" spans="1:9">
      <c r="A16" s="1" t="s">
        <v>18</v>
      </c>
      <c r="D16" s="3">
        <v>4450</v>
      </c>
      <c r="E16" s="3">
        <f t="shared" si="0"/>
        <v>1825</v>
      </c>
      <c r="F16" s="5">
        <f t="shared" si="1"/>
        <v>0.69523809523809521</v>
      </c>
      <c r="G16" s="3">
        <v>2625</v>
      </c>
      <c r="H16" s="3">
        <v>12511</v>
      </c>
      <c r="I16" s="3">
        <v>12488</v>
      </c>
    </row>
    <row r="17" spans="1:9">
      <c r="A17" s="1" t="s">
        <v>19</v>
      </c>
      <c r="D17" s="3">
        <v>174282</v>
      </c>
      <c r="E17" s="3">
        <f t="shared" si="0"/>
        <v>0</v>
      </c>
      <c r="F17" s="5">
        <f t="shared" si="1"/>
        <v>0</v>
      </c>
      <c r="G17" s="3">
        <v>174282</v>
      </c>
      <c r="H17" s="3">
        <v>174282</v>
      </c>
      <c r="I17" s="3">
        <v>174282</v>
      </c>
    </row>
    <row r="18" spans="1:9">
      <c r="A18" s="1" t="s">
        <v>39</v>
      </c>
      <c r="B18" s="1"/>
      <c r="C18" s="1"/>
      <c r="D18" s="3">
        <v>14177</v>
      </c>
      <c r="E18" s="3">
        <f t="shared" si="0"/>
        <v>6899</v>
      </c>
      <c r="F18" s="5">
        <f t="shared" si="1"/>
        <v>0.94792525419071172</v>
      </c>
      <c r="G18" s="3">
        <v>7278</v>
      </c>
      <c r="H18" s="3">
        <v>11010</v>
      </c>
      <c r="I18" s="3">
        <v>39811</v>
      </c>
    </row>
    <row r="19" spans="1:9">
      <c r="A19" s="1" t="s">
        <v>40</v>
      </c>
      <c r="B19" s="1"/>
      <c r="C19" s="1"/>
      <c r="D19" s="3">
        <v>3170</v>
      </c>
      <c r="E19" s="3">
        <f t="shared" si="0"/>
        <v>0</v>
      </c>
      <c r="F19" s="5">
        <f t="shared" si="1"/>
        <v>0</v>
      </c>
      <c r="G19" s="3">
        <v>3170</v>
      </c>
      <c r="H19" s="3">
        <v>1521</v>
      </c>
      <c r="I19" s="3">
        <v>1493</v>
      </c>
    </row>
    <row r="20" spans="1:9">
      <c r="A20" s="1" t="s">
        <v>21</v>
      </c>
      <c r="D20" s="3">
        <v>80450</v>
      </c>
      <c r="E20" s="3">
        <f t="shared" si="0"/>
        <v>8688</v>
      </c>
      <c r="F20" s="5">
        <f t="shared" si="1"/>
        <v>0.12106685989799615</v>
      </c>
      <c r="G20" s="3">
        <v>71762</v>
      </c>
      <c r="H20" s="3">
        <v>50176</v>
      </c>
      <c r="I20" s="3">
        <v>61375</v>
      </c>
    </row>
    <row r="21" spans="1:9">
      <c r="A21" s="1" t="s">
        <v>22</v>
      </c>
      <c r="D21" s="3">
        <v>215448</v>
      </c>
      <c r="E21" s="3">
        <f t="shared" si="0"/>
        <v>16800</v>
      </c>
      <c r="F21" s="5">
        <f t="shared" si="1"/>
        <v>8.4571704723933799E-2</v>
      </c>
      <c r="G21" s="3">
        <v>198648</v>
      </c>
      <c r="H21" s="3">
        <v>211271</v>
      </c>
      <c r="I21" s="3">
        <v>194037</v>
      </c>
    </row>
    <row r="22" spans="1:9">
      <c r="A22" s="1" t="s">
        <v>23</v>
      </c>
      <c r="B22" s="1"/>
      <c r="D22" s="3">
        <v>225000</v>
      </c>
      <c r="E22" s="3">
        <f t="shared" ref="E22:E30" si="3">D22-G22</f>
        <v>12000</v>
      </c>
      <c r="F22" s="5">
        <f t="shared" ref="F22:F30" si="4">E22/G22</f>
        <v>5.6338028169014086E-2</v>
      </c>
      <c r="G22" s="3">
        <v>213000</v>
      </c>
      <c r="H22" s="3">
        <v>199500</v>
      </c>
      <c r="I22" s="3">
        <v>198350</v>
      </c>
    </row>
    <row r="23" spans="1:9">
      <c r="A23" s="1" t="s">
        <v>24</v>
      </c>
      <c r="B23" s="1"/>
      <c r="D23" s="3">
        <v>2050</v>
      </c>
      <c r="E23" s="3">
        <f t="shared" si="3"/>
        <v>150</v>
      </c>
      <c r="F23" s="5">
        <f t="shared" si="4"/>
        <v>7.8947368421052627E-2</v>
      </c>
      <c r="G23" s="3">
        <v>1900</v>
      </c>
      <c r="H23" s="3">
        <v>2604</v>
      </c>
      <c r="I23" s="3">
        <v>1833</v>
      </c>
    </row>
    <row r="24" spans="1:9">
      <c r="A24" s="1" t="s">
        <v>26</v>
      </c>
      <c r="D24" s="3">
        <v>6650</v>
      </c>
      <c r="E24" s="3">
        <f t="shared" si="3"/>
        <v>-12050</v>
      </c>
      <c r="F24" s="5">
        <f t="shared" si="4"/>
        <v>-0.64438502673796794</v>
      </c>
      <c r="G24" s="3">
        <v>18700</v>
      </c>
      <c r="H24" s="3">
        <v>7838</v>
      </c>
      <c r="I24" s="3">
        <v>8472</v>
      </c>
    </row>
    <row r="25" spans="1:9">
      <c r="A25" s="1" t="s">
        <v>25</v>
      </c>
      <c r="B25" s="1"/>
      <c r="D25" s="3">
        <v>50890</v>
      </c>
      <c r="E25" s="3">
        <f t="shared" si="3"/>
        <v>71</v>
      </c>
      <c r="F25" s="5">
        <f t="shared" si="4"/>
        <v>1.3971152521694641E-3</v>
      </c>
      <c r="G25" s="3">
        <v>50819</v>
      </c>
      <c r="H25" s="3">
        <v>44023</v>
      </c>
      <c r="I25" s="3">
        <v>36760</v>
      </c>
    </row>
    <row r="26" spans="1:9">
      <c r="A26" s="1" t="s">
        <v>27</v>
      </c>
      <c r="D26" s="3">
        <v>3300</v>
      </c>
      <c r="E26" s="3">
        <f t="shared" si="3"/>
        <v>450</v>
      </c>
      <c r="F26" s="5">
        <f t="shared" si="4"/>
        <v>0.15789473684210525</v>
      </c>
      <c r="G26" s="3">
        <v>2850</v>
      </c>
      <c r="H26" s="3">
        <v>0</v>
      </c>
      <c r="I26" s="3">
        <v>2900</v>
      </c>
    </row>
    <row r="27" spans="1:9">
      <c r="A27" s="1" t="s">
        <v>29</v>
      </c>
      <c r="D27" s="3">
        <v>42000</v>
      </c>
      <c r="E27" s="3">
        <f t="shared" si="3"/>
        <v>0</v>
      </c>
      <c r="F27" s="5">
        <f t="shared" si="4"/>
        <v>0</v>
      </c>
      <c r="G27" s="3">
        <v>42000</v>
      </c>
      <c r="H27" s="3">
        <v>42000</v>
      </c>
      <c r="I27" s="3">
        <v>40452</v>
      </c>
    </row>
    <row r="28" spans="1:9">
      <c r="A28" s="1" t="s">
        <v>28</v>
      </c>
      <c r="D28" s="3">
        <v>77416</v>
      </c>
      <c r="E28" s="3">
        <f t="shared" si="3"/>
        <v>2316</v>
      </c>
      <c r="F28" s="5">
        <f t="shared" si="4"/>
        <v>3.0838881491344873E-2</v>
      </c>
      <c r="G28" s="3">
        <v>75100</v>
      </c>
      <c r="H28" s="3">
        <v>65838</v>
      </c>
      <c r="I28" s="3">
        <v>75120</v>
      </c>
    </row>
    <row r="29" spans="1:9">
      <c r="A29" s="1" t="s">
        <v>30</v>
      </c>
      <c r="D29" s="3">
        <v>404160</v>
      </c>
      <c r="E29" s="3">
        <f t="shared" si="3"/>
        <v>140210</v>
      </c>
      <c r="F29" s="5">
        <f t="shared" si="4"/>
        <v>0.53119909073688198</v>
      </c>
      <c r="G29" s="3">
        <v>263950</v>
      </c>
      <c r="H29" s="3">
        <v>357294</v>
      </c>
      <c r="I29" s="3">
        <v>291278</v>
      </c>
    </row>
    <row r="30" spans="1:9">
      <c r="A30" s="1" t="s">
        <v>31</v>
      </c>
      <c r="B30" s="1"/>
      <c r="D30" s="3">
        <v>117990</v>
      </c>
      <c r="E30" s="3">
        <f t="shared" si="3"/>
        <v>17039</v>
      </c>
      <c r="F30" s="5">
        <f t="shared" si="4"/>
        <v>0.16878485601925686</v>
      </c>
      <c r="G30" s="3">
        <v>100951</v>
      </c>
      <c r="H30" s="3">
        <v>40298</v>
      </c>
      <c r="I30" s="3">
        <v>63389</v>
      </c>
    </row>
    <row r="31" spans="1:9">
      <c r="A31" s="1" t="s">
        <v>32</v>
      </c>
      <c r="B31" s="1"/>
      <c r="D31" s="3">
        <v>37000</v>
      </c>
      <c r="E31" s="3">
        <f t="shared" ref="E31:E32" si="5">D31-G31</f>
        <v>-10000</v>
      </c>
      <c r="F31" s="5">
        <f t="shared" ref="F31:F34" si="6">E31/G31</f>
        <v>-0.21276595744680851</v>
      </c>
      <c r="G31" s="3">
        <v>47000</v>
      </c>
      <c r="H31" s="3">
        <v>34482</v>
      </c>
      <c r="I31" s="3">
        <v>25274</v>
      </c>
    </row>
    <row r="32" spans="1:9">
      <c r="A32" s="1" t="s">
        <v>33</v>
      </c>
      <c r="B32" s="1"/>
      <c r="D32" s="3">
        <v>32500</v>
      </c>
      <c r="E32" s="3">
        <f t="shared" si="5"/>
        <v>0</v>
      </c>
      <c r="F32" s="5">
        <f t="shared" si="6"/>
        <v>0</v>
      </c>
      <c r="G32" s="3">
        <v>32500</v>
      </c>
      <c r="H32" s="3">
        <v>31885</v>
      </c>
      <c r="I32" s="3">
        <v>32307</v>
      </c>
    </row>
    <row r="33" spans="1:9">
      <c r="A33" s="1" t="s">
        <v>34</v>
      </c>
      <c r="B33" s="1"/>
      <c r="C33" s="1"/>
      <c r="D33" s="3">
        <v>8000</v>
      </c>
      <c r="E33" s="3">
        <f t="shared" ref="E33:E34" si="7">D33-G33</f>
        <v>500</v>
      </c>
      <c r="F33" s="5">
        <f t="shared" si="6"/>
        <v>6.6666666666666666E-2</v>
      </c>
      <c r="G33" s="3">
        <v>7500</v>
      </c>
      <c r="H33" s="3">
        <v>6472</v>
      </c>
      <c r="I33" s="3">
        <v>2546</v>
      </c>
    </row>
    <row r="34" spans="1:9">
      <c r="A34" s="1" t="s">
        <v>35</v>
      </c>
      <c r="B34" s="1"/>
      <c r="D34" s="3">
        <v>187054</v>
      </c>
      <c r="E34" s="3">
        <f t="shared" si="7"/>
        <v>97054</v>
      </c>
      <c r="F34" s="5">
        <f t="shared" si="6"/>
        <v>1.0783777777777779</v>
      </c>
      <c r="G34" s="3">
        <v>90000</v>
      </c>
      <c r="H34" s="3">
        <v>158258</v>
      </c>
      <c r="I34" s="3">
        <v>105153</v>
      </c>
    </row>
    <row r="35" spans="1:9">
      <c r="A35" s="1" t="s">
        <v>36</v>
      </c>
      <c r="B35" s="1"/>
      <c r="C35" s="1"/>
      <c r="D35" s="3">
        <f>SUM(D4:D34)</f>
        <v>5034190</v>
      </c>
      <c r="E35" s="3">
        <f t="shared" ref="E35" si="8">D35-G35</f>
        <v>424043</v>
      </c>
      <c r="F35" s="5">
        <f t="shared" ref="F35" si="9">E35/G35</f>
        <v>9.1980364183614965E-2</v>
      </c>
      <c r="G35" s="3">
        <f t="shared" ref="G35:I35" si="10">SUM(G4:G34)</f>
        <v>4610147</v>
      </c>
      <c r="H35" s="3">
        <f t="shared" si="10"/>
        <v>5321360</v>
      </c>
      <c r="I35" s="3">
        <f t="shared" si="10"/>
        <v>4633658</v>
      </c>
    </row>
    <row r="36" spans="1:9">
      <c r="A36" s="1" t="s">
        <v>42</v>
      </c>
      <c r="B36" s="1"/>
      <c r="C36" s="1"/>
      <c r="D36" s="3">
        <f>D35-D7-D13-D17</f>
        <v>2348360</v>
      </c>
      <c r="E36" s="3">
        <f t="shared" ref="E36" si="11">D36-G36</f>
        <v>380567</v>
      </c>
      <c r="F36" s="5">
        <f t="shared" ref="F36" si="12">E36/G36</f>
        <v>0.19339788280576259</v>
      </c>
      <c r="G36" s="3">
        <f t="shared" ref="G36:I36" si="13">G35-G7-G13-G17</f>
        <v>1967793</v>
      </c>
      <c r="H36" s="3">
        <f t="shared" si="13"/>
        <v>2277278</v>
      </c>
      <c r="I36" s="3">
        <f t="shared" si="13"/>
        <v>1560379</v>
      </c>
    </row>
    <row r="37" spans="1:9">
      <c r="A37" s="8" t="s">
        <v>52</v>
      </c>
      <c r="B37" s="1"/>
      <c r="C37" s="1"/>
    </row>
    <row r="38" spans="1:9">
      <c r="A38" s="1" t="s">
        <v>51</v>
      </c>
      <c r="D38" s="2" t="s">
        <v>2</v>
      </c>
      <c r="E38" s="2" t="s">
        <v>4</v>
      </c>
      <c r="F38" s="4" t="s">
        <v>5</v>
      </c>
      <c r="G38" s="2" t="s">
        <v>2</v>
      </c>
      <c r="H38" s="2" t="s">
        <v>53</v>
      </c>
      <c r="I38" s="2" t="s">
        <v>54</v>
      </c>
    </row>
    <row r="39" spans="1:9">
      <c r="D39" s="6">
        <v>2024</v>
      </c>
      <c r="E39" s="6" t="s">
        <v>6</v>
      </c>
      <c r="F39" s="6" t="s">
        <v>6</v>
      </c>
      <c r="G39" s="6">
        <v>2023</v>
      </c>
      <c r="H39" s="6">
        <v>2024</v>
      </c>
      <c r="I39" s="6" t="s">
        <v>53</v>
      </c>
    </row>
    <row r="40" spans="1:9">
      <c r="A40" s="1" t="s">
        <v>43</v>
      </c>
      <c r="B40" s="1"/>
      <c r="C40" s="1"/>
      <c r="D40" s="3">
        <v>4299779</v>
      </c>
      <c r="E40" s="3">
        <f t="shared" ref="E40" si="14">D40-G40</f>
        <v>-7020</v>
      </c>
      <c r="F40" s="5">
        <f t="shared" ref="F40" si="15">E40/G40</f>
        <v>-1.6299808744266915E-3</v>
      </c>
      <c r="G40" s="3">
        <v>4306799</v>
      </c>
      <c r="H40" s="9">
        <v>4370796</v>
      </c>
      <c r="I40" s="3">
        <f>D40-H40</f>
        <v>-71017</v>
      </c>
    </row>
    <row r="41" spans="1:9">
      <c r="A41" s="1" t="s">
        <v>44</v>
      </c>
      <c r="B41" s="1"/>
      <c r="C41" s="1"/>
      <c r="D41" s="3">
        <f>D36</f>
        <v>2348360</v>
      </c>
      <c r="E41" s="3">
        <f t="shared" ref="E41:E46" si="16">D41-G41</f>
        <v>380567</v>
      </c>
      <c r="F41" s="5">
        <f t="shared" ref="F41:F46" si="17">E41/G41</f>
        <v>0.19339788280576259</v>
      </c>
      <c r="G41" s="3">
        <f>G36</f>
        <v>1967793</v>
      </c>
      <c r="H41" s="9">
        <v>2248360</v>
      </c>
      <c r="I41" s="3">
        <f t="shared" ref="I41:I47" si="18">D41-H41</f>
        <v>100000</v>
      </c>
    </row>
    <row r="42" spans="1:9">
      <c r="A42" s="1" t="s">
        <v>45</v>
      </c>
      <c r="B42" s="1"/>
      <c r="C42" s="1"/>
      <c r="D42" s="3">
        <f>D13</f>
        <v>388125</v>
      </c>
      <c r="E42" s="3">
        <f t="shared" si="16"/>
        <v>-11900</v>
      </c>
      <c r="F42" s="5">
        <f t="shared" si="17"/>
        <v>-2.9748140741203674E-2</v>
      </c>
      <c r="G42" s="3">
        <f>G13</f>
        <v>400025</v>
      </c>
      <c r="H42" s="9">
        <v>388125</v>
      </c>
      <c r="I42" s="3">
        <f t="shared" si="18"/>
        <v>0</v>
      </c>
    </row>
    <row r="43" spans="1:9">
      <c r="A43" s="1" t="s">
        <v>9</v>
      </c>
      <c r="B43" s="1"/>
      <c r="C43" s="1"/>
      <c r="D43" s="3">
        <f>D7</f>
        <v>2123423</v>
      </c>
      <c r="E43" s="3">
        <f t="shared" si="16"/>
        <v>55376</v>
      </c>
      <c r="F43" s="5">
        <f t="shared" si="17"/>
        <v>2.6776954295526165E-2</v>
      </c>
      <c r="G43" s="3">
        <f>G7</f>
        <v>2068047</v>
      </c>
      <c r="H43" s="9">
        <v>2123423</v>
      </c>
      <c r="I43" s="3">
        <f t="shared" si="18"/>
        <v>0</v>
      </c>
    </row>
    <row r="44" spans="1:9">
      <c r="A44" s="1" t="s">
        <v>46</v>
      </c>
      <c r="B44" s="1"/>
      <c r="C44" s="1"/>
      <c r="D44" s="3">
        <f>D17</f>
        <v>174282</v>
      </c>
      <c r="E44" s="3">
        <f t="shared" si="16"/>
        <v>0</v>
      </c>
      <c r="F44" s="5">
        <f t="shared" si="17"/>
        <v>0</v>
      </c>
      <c r="G44" s="3">
        <f>G17</f>
        <v>174282</v>
      </c>
      <c r="H44" s="9">
        <v>174295</v>
      </c>
      <c r="I44" s="3">
        <f t="shared" si="18"/>
        <v>-13</v>
      </c>
    </row>
    <row r="45" spans="1:9">
      <c r="A45" s="1" t="s">
        <v>47</v>
      </c>
      <c r="B45" s="1"/>
      <c r="C45" s="1"/>
      <c r="D45" s="3">
        <v>17971706</v>
      </c>
      <c r="E45" s="3">
        <f t="shared" si="16"/>
        <v>1039625</v>
      </c>
      <c r="F45" s="5">
        <f t="shared" si="17"/>
        <v>6.1399718085449743E-2</v>
      </c>
      <c r="G45" s="3">
        <v>16932081</v>
      </c>
      <c r="H45" s="9">
        <v>17971706</v>
      </c>
      <c r="I45" s="3">
        <f t="shared" si="18"/>
        <v>0</v>
      </c>
    </row>
    <row r="46" spans="1:9">
      <c r="A46" s="1" t="s">
        <v>48</v>
      </c>
      <c r="B46" s="1"/>
      <c r="C46" s="1"/>
      <c r="D46" s="3">
        <v>149062</v>
      </c>
      <c r="E46" s="3">
        <f t="shared" si="16"/>
        <v>4195</v>
      </c>
      <c r="F46" s="5">
        <f t="shared" si="17"/>
        <v>2.8957595587676972E-2</v>
      </c>
      <c r="G46" s="3">
        <v>144867</v>
      </c>
      <c r="H46" s="9">
        <v>149062</v>
      </c>
      <c r="I46" s="3">
        <f t="shared" si="18"/>
        <v>0</v>
      </c>
    </row>
    <row r="47" spans="1:9">
      <c r="A47" s="1" t="s">
        <v>49</v>
      </c>
      <c r="B47" s="1"/>
      <c r="C47" s="1"/>
      <c r="D47" s="3">
        <f>SUM(D40:D46)</f>
        <v>27454737</v>
      </c>
      <c r="E47" s="3">
        <f t="shared" ref="E47" si="19">D47-G47</f>
        <v>1460843</v>
      </c>
      <c r="F47" s="5">
        <f t="shared" ref="F47" si="20">E47/G47</f>
        <v>5.619946745955031E-2</v>
      </c>
      <c r="G47" s="3">
        <f>SUM(G40:G46)</f>
        <v>25993894</v>
      </c>
      <c r="H47" s="9">
        <f>SUM(H40:H46)</f>
        <v>27425767</v>
      </c>
      <c r="I47" s="9">
        <f t="shared" si="18"/>
        <v>28970</v>
      </c>
    </row>
    <row r="48" spans="1:9">
      <c r="A48" s="1" t="s">
        <v>41</v>
      </c>
      <c r="B48" s="1"/>
      <c r="C48" s="1"/>
      <c r="D48" s="3">
        <v>27425766</v>
      </c>
      <c r="E48" s="3">
        <f t="shared" ref="E48" si="21">D48-G48</f>
        <v>1584130</v>
      </c>
      <c r="F48" s="5">
        <f t="shared" ref="F48" si="22">E48/G48</f>
        <v>6.1301459396765748E-2</v>
      </c>
      <c r="G48" s="3">
        <v>25841636</v>
      </c>
    </row>
    <row r="49" spans="1:9">
      <c r="A49" s="1" t="s">
        <v>50</v>
      </c>
      <c r="B49" s="1"/>
      <c r="C49" s="1"/>
      <c r="D49" s="9">
        <f>D47-D48</f>
        <v>28971</v>
      </c>
      <c r="G49" s="3">
        <f>G47-G48</f>
        <v>152258</v>
      </c>
    </row>
    <row r="50" spans="1:9">
      <c r="A50" t="s">
        <v>37</v>
      </c>
      <c r="I50" s="3" t="s">
        <v>60</v>
      </c>
    </row>
    <row r="51" spans="1:9">
      <c r="A51" s="1" t="s">
        <v>51</v>
      </c>
      <c r="D51" s="2" t="s">
        <v>2</v>
      </c>
      <c r="E51" s="2" t="s">
        <v>4</v>
      </c>
      <c r="F51" s="4" t="s">
        <v>5</v>
      </c>
      <c r="G51" s="2" t="s">
        <v>2</v>
      </c>
      <c r="H51" s="2"/>
      <c r="I51" s="2"/>
    </row>
    <row r="52" spans="1:9">
      <c r="D52" s="6">
        <v>2024</v>
      </c>
      <c r="E52" s="6" t="s">
        <v>6</v>
      </c>
      <c r="F52" s="6" t="s">
        <v>6</v>
      </c>
      <c r="G52" s="6">
        <v>2023</v>
      </c>
      <c r="H52" s="6"/>
      <c r="I52" s="6"/>
    </row>
    <row r="53" spans="1:9">
      <c r="A53" s="1" t="s">
        <v>43</v>
      </c>
      <c r="B53" s="1"/>
      <c r="C53" s="1"/>
      <c r="D53" s="3">
        <v>4299779</v>
      </c>
      <c r="E53" s="3">
        <f t="shared" ref="E53:E62" si="23">D53-G53</f>
        <v>-7020</v>
      </c>
      <c r="F53" s="5">
        <f t="shared" ref="F53:F62" si="24">E53/G53</f>
        <v>-1.6299808744266915E-3</v>
      </c>
      <c r="G53" s="3">
        <v>4306799</v>
      </c>
      <c r="H53" s="9"/>
    </row>
    <row r="54" spans="1:9">
      <c r="A54" s="1" t="s">
        <v>44</v>
      </c>
      <c r="B54" s="1"/>
      <c r="C54" s="1"/>
      <c r="D54" s="3">
        <f>D36</f>
        <v>2348360</v>
      </c>
      <c r="E54" s="3">
        <f t="shared" si="23"/>
        <v>380567</v>
      </c>
      <c r="F54" s="5">
        <f t="shared" si="24"/>
        <v>0.19339788280576259</v>
      </c>
      <c r="G54" s="3">
        <f>G36</f>
        <v>1967793</v>
      </c>
      <c r="H54" s="9"/>
    </row>
    <row r="55" spans="1:9">
      <c r="A55" s="1" t="s">
        <v>45</v>
      </c>
      <c r="B55" s="1"/>
      <c r="C55" s="1"/>
      <c r="D55" s="3">
        <f>D42</f>
        <v>388125</v>
      </c>
      <c r="E55" s="3">
        <f t="shared" si="23"/>
        <v>-11900</v>
      </c>
      <c r="F55" s="5">
        <f t="shared" si="24"/>
        <v>-2.9748140741203674E-2</v>
      </c>
      <c r="G55" s="3">
        <f>G42</f>
        <v>400025</v>
      </c>
      <c r="H55" s="9"/>
    </row>
    <row r="56" spans="1:9">
      <c r="A56" s="1" t="s">
        <v>9</v>
      </c>
      <c r="B56" s="1"/>
      <c r="C56" s="1"/>
      <c r="D56" s="3">
        <f>D43</f>
        <v>2123423</v>
      </c>
      <c r="E56" s="3">
        <f t="shared" si="23"/>
        <v>55376</v>
      </c>
      <c r="F56" s="5">
        <f t="shared" si="24"/>
        <v>2.6776954295526165E-2</v>
      </c>
      <c r="G56" s="3">
        <f>G43</f>
        <v>2068047</v>
      </c>
      <c r="H56" s="9"/>
    </row>
    <row r="57" spans="1:9">
      <c r="A57" s="1" t="s">
        <v>46</v>
      </c>
      <c r="B57" s="1"/>
      <c r="C57" s="1"/>
      <c r="D57" s="3">
        <f>D44</f>
        <v>174282</v>
      </c>
      <c r="E57" s="3">
        <f t="shared" si="23"/>
        <v>0</v>
      </c>
      <c r="F57" s="5">
        <f t="shared" si="24"/>
        <v>0</v>
      </c>
      <c r="G57" s="3">
        <f>G44</f>
        <v>174282</v>
      </c>
      <c r="H57" s="9"/>
    </row>
    <row r="58" spans="1:9">
      <c r="A58" s="1" t="s">
        <v>55</v>
      </c>
      <c r="B58" s="1"/>
      <c r="C58" s="1"/>
      <c r="D58" s="3">
        <v>15467065</v>
      </c>
      <c r="E58" s="3">
        <f t="shared" ref="E58:E60" si="25">D58-G58</f>
        <v>875494</v>
      </c>
      <c r="F58" s="5">
        <f t="shared" ref="F58:F60" si="26">E58/G58</f>
        <v>5.9999982181493688E-2</v>
      </c>
      <c r="G58" s="3">
        <v>14591571</v>
      </c>
      <c r="H58" s="9"/>
    </row>
    <row r="59" spans="1:9">
      <c r="A59" s="1" t="s">
        <v>56</v>
      </c>
      <c r="B59" s="1"/>
      <c r="C59" s="1"/>
      <c r="D59" s="3">
        <v>2422641</v>
      </c>
      <c r="E59" s="3">
        <f t="shared" si="25"/>
        <v>137131</v>
      </c>
      <c r="F59" s="5">
        <f t="shared" si="26"/>
        <v>6.0000175015642025E-2</v>
      </c>
      <c r="G59" s="3">
        <v>2285510</v>
      </c>
      <c r="H59" s="9"/>
    </row>
    <row r="60" spans="1:9">
      <c r="A60" s="1" t="s">
        <v>57</v>
      </c>
      <c r="B60" s="1"/>
      <c r="C60" s="1"/>
      <c r="D60" s="3">
        <v>82000</v>
      </c>
      <c r="E60" s="3">
        <f t="shared" si="25"/>
        <v>27000</v>
      </c>
      <c r="F60" s="5">
        <f t="shared" si="26"/>
        <v>0.49090909090909091</v>
      </c>
      <c r="G60" s="3">
        <v>55000</v>
      </c>
      <c r="H60" s="9"/>
    </row>
    <row r="61" spans="1:9">
      <c r="A61" s="1" t="s">
        <v>48</v>
      </c>
      <c r="B61" s="1"/>
      <c r="C61" s="1"/>
      <c r="D61" s="3">
        <v>149062</v>
      </c>
      <c r="E61" s="3">
        <f t="shared" si="23"/>
        <v>4195</v>
      </c>
      <c r="F61" s="5">
        <f t="shared" si="24"/>
        <v>2.8957595587676972E-2</v>
      </c>
      <c r="G61" s="3">
        <v>144867</v>
      </c>
      <c r="H61" s="9"/>
    </row>
    <row r="62" spans="1:9">
      <c r="A62" s="1" t="s">
        <v>49</v>
      </c>
      <c r="B62" s="1"/>
      <c r="C62" s="1"/>
      <c r="D62" s="3">
        <f>SUM(D53:D61)</f>
        <v>27454737</v>
      </c>
      <c r="E62" s="3">
        <f t="shared" si="23"/>
        <v>1460843</v>
      </c>
      <c r="F62" s="5">
        <f t="shared" si="24"/>
        <v>5.619946745955031E-2</v>
      </c>
      <c r="G62" s="3">
        <f>SUM(G53:G61)</f>
        <v>25993894</v>
      </c>
      <c r="H62" s="9"/>
      <c r="I62" s="9"/>
    </row>
    <row r="64" spans="1:9">
      <c r="A64" s="1" t="s">
        <v>65</v>
      </c>
      <c r="D64" s="3">
        <f>D62-D58-D59-D60</f>
        <v>9483031</v>
      </c>
      <c r="E64" s="3">
        <f t="shared" ref="E64" si="27">D64-G64</f>
        <v>421218</v>
      </c>
      <c r="F64" s="5">
        <f t="shared" ref="F64" si="28">E64/G64</f>
        <v>4.6482751299326087E-2</v>
      </c>
      <c r="G64" s="3">
        <f>G62-G58-G59-G60</f>
        <v>9061813</v>
      </c>
    </row>
    <row r="65" spans="1:8">
      <c r="A65" s="1" t="s">
        <v>61</v>
      </c>
      <c r="D65" s="3">
        <f>G45</f>
        <v>16932081</v>
      </c>
      <c r="E65" s="3">
        <f t="shared" ref="E65" si="29">D65-G65</f>
        <v>0</v>
      </c>
      <c r="F65" s="5">
        <f t="shared" ref="F65" si="30">E65/G65</f>
        <v>0</v>
      </c>
      <c r="G65" s="3">
        <f>G45</f>
        <v>16932081</v>
      </c>
    </row>
    <row r="66" spans="1:8">
      <c r="A66" s="1" t="s">
        <v>62</v>
      </c>
      <c r="D66" s="3">
        <f>D64+G58+G59+G60</f>
        <v>26415112</v>
      </c>
      <c r="E66" s="3">
        <f t="shared" ref="E66" si="31">D66-G66</f>
        <v>421218</v>
      </c>
      <c r="F66" s="5">
        <f t="shared" ref="F66" si="32">E66/G66</f>
        <v>1.6204497871692484E-2</v>
      </c>
      <c r="G66" s="3">
        <f>G62</f>
        <v>25993894</v>
      </c>
    </row>
    <row r="67" spans="1:8">
      <c r="A67" s="1"/>
    </row>
    <row r="68" spans="1:8">
      <c r="A68" s="1" t="s">
        <v>63</v>
      </c>
    </row>
    <row r="69" spans="1:8">
      <c r="A69" s="10" t="s">
        <v>45</v>
      </c>
      <c r="B69" s="10"/>
      <c r="C69" s="10"/>
      <c r="D69" s="3">
        <f>D42</f>
        <v>388125</v>
      </c>
      <c r="E69" s="3">
        <f t="shared" ref="E69:E71" si="33">D69-G69</f>
        <v>-11900</v>
      </c>
      <c r="F69" s="5">
        <f t="shared" ref="F69:F71" si="34">E69/G69</f>
        <v>-2.9748140741203674E-2</v>
      </c>
      <c r="G69" s="3">
        <f>G42</f>
        <v>400025</v>
      </c>
    </row>
    <row r="70" spans="1:8">
      <c r="A70" s="10" t="s">
        <v>9</v>
      </c>
      <c r="B70" s="10"/>
      <c r="C70" s="10"/>
      <c r="D70" s="3">
        <f>D43</f>
        <v>2123423</v>
      </c>
      <c r="E70" s="3">
        <f t="shared" si="33"/>
        <v>55376</v>
      </c>
      <c r="F70" s="5">
        <f t="shared" si="34"/>
        <v>2.6776954295526165E-2</v>
      </c>
      <c r="G70" s="3">
        <f>G43</f>
        <v>2068047</v>
      </c>
    </row>
    <row r="71" spans="1:8">
      <c r="A71" s="10" t="s">
        <v>46</v>
      </c>
      <c r="B71" s="10"/>
      <c r="C71" s="10"/>
      <c r="D71" s="3">
        <f>D44</f>
        <v>174282</v>
      </c>
      <c r="E71" s="3">
        <f t="shared" si="33"/>
        <v>0</v>
      </c>
      <c r="F71" s="5">
        <f t="shared" si="34"/>
        <v>0</v>
      </c>
      <c r="G71" s="3">
        <f>G44</f>
        <v>174282</v>
      </c>
    </row>
    <row r="72" spans="1:8">
      <c r="A72" s="10" t="s">
        <v>48</v>
      </c>
      <c r="B72" s="10"/>
      <c r="C72" s="10"/>
      <c r="D72" s="3">
        <v>149062</v>
      </c>
      <c r="E72" s="11">
        <f t="shared" ref="E72" si="35">D72-G72</f>
        <v>4195</v>
      </c>
      <c r="F72" s="5">
        <f t="shared" ref="F72" si="36">E72/G72</f>
        <v>2.8957595587676972E-2</v>
      </c>
      <c r="G72" s="3">
        <v>144867</v>
      </c>
      <c r="H72" s="9"/>
    </row>
    <row r="73" spans="1:8">
      <c r="A73" s="10" t="s">
        <v>49</v>
      </c>
      <c r="B73" s="10"/>
      <c r="C73" s="10"/>
      <c r="D73" s="3">
        <f>SUM(D69:D72)</f>
        <v>2834892</v>
      </c>
      <c r="E73" s="11">
        <f t="shared" ref="E73" si="37">D73-G73</f>
        <v>47671</v>
      </c>
      <c r="F73" s="5">
        <f t="shared" ref="F73" si="38">E73/G73</f>
        <v>1.7103415911404227E-2</v>
      </c>
      <c r="G73" s="3">
        <f>SUM(G69:G72)</f>
        <v>2787221</v>
      </c>
    </row>
    <row r="74" spans="1:8">
      <c r="A74" s="1" t="s">
        <v>64</v>
      </c>
      <c r="B74" s="1"/>
      <c r="C74" s="1"/>
    </row>
    <row r="75" spans="1:8">
      <c r="A75" s="10" t="s">
        <v>43</v>
      </c>
      <c r="B75" s="10"/>
      <c r="C75" s="10"/>
      <c r="D75" s="3">
        <v>4299779</v>
      </c>
      <c r="E75" s="3">
        <f t="shared" ref="E75" si="39">D75-G75</f>
        <v>-7020</v>
      </c>
      <c r="F75" s="5">
        <f t="shared" ref="F75" si="40">E75/G75</f>
        <v>-1.6299808744266915E-3</v>
      </c>
      <c r="G75" s="3">
        <v>4306799</v>
      </c>
      <c r="H75" s="9"/>
    </row>
    <row r="76" spans="1:8">
      <c r="A76" s="1" t="s">
        <v>49</v>
      </c>
      <c r="B76" s="10"/>
      <c r="C76" s="10"/>
      <c r="D76" s="3">
        <f>D73+D75</f>
        <v>7134671</v>
      </c>
      <c r="E76" s="3">
        <f t="shared" ref="E76" si="41">D76-G76</f>
        <v>40651</v>
      </c>
      <c r="F76" s="5">
        <f t="shared" ref="F76" si="42">E76/G76</f>
        <v>5.730319339387259E-3</v>
      </c>
      <c r="G76" s="3">
        <f>G73+G75</f>
        <v>7094020</v>
      </c>
      <c r="H76" s="9"/>
    </row>
    <row r="77" spans="1:8">
      <c r="A77" s="1" t="s">
        <v>66</v>
      </c>
      <c r="D77" s="3">
        <f>D64-D76</f>
        <v>2348360</v>
      </c>
      <c r="E77" s="9">
        <f t="shared" ref="E77" si="43">D77-G77</f>
        <v>380567</v>
      </c>
      <c r="F77" s="5">
        <f t="shared" ref="F77" si="44">E77/G77</f>
        <v>0.19339788280576259</v>
      </c>
      <c r="G77" s="3">
        <f>G64-G76</f>
        <v>1967793</v>
      </c>
    </row>
    <row r="78" spans="1:8">
      <c r="A78" s="1" t="s">
        <v>69</v>
      </c>
      <c r="D78" s="3">
        <f>D76+D77</f>
        <v>9483031</v>
      </c>
      <c r="E78" s="9">
        <f t="shared" ref="E78" si="45">D78-G78</f>
        <v>421218</v>
      </c>
      <c r="F78" s="5">
        <f t="shared" ref="F78" si="46">E78/G78</f>
        <v>4.6482751299326087E-2</v>
      </c>
      <c r="G78" s="3">
        <f>G76+G77</f>
        <v>9061813</v>
      </c>
    </row>
    <row r="80" spans="1:8">
      <c r="A80" s="1" t="s">
        <v>67</v>
      </c>
      <c r="D80" s="3">
        <f>D64+G58+G59+G60</f>
        <v>26415112</v>
      </c>
      <c r="E80" s="3">
        <f t="shared" ref="E80" si="47">D80-G80</f>
        <v>421218</v>
      </c>
      <c r="F80" s="5">
        <f t="shared" ref="F80" si="48">E80/G80</f>
        <v>1.6204497871692484E-2</v>
      </c>
      <c r="G80" s="3">
        <f>G62</f>
        <v>25993894</v>
      </c>
    </row>
    <row r="81" spans="1:7">
      <c r="A81" s="1" t="s">
        <v>58</v>
      </c>
      <c r="D81" s="3">
        <v>26075303</v>
      </c>
      <c r="E81" s="3">
        <f t="shared" ref="E81" si="49">D81-G81</f>
        <v>936753</v>
      </c>
      <c r="F81" s="5">
        <f t="shared" ref="F81" si="50">E81/G81</f>
        <v>3.7263605100532844E-2</v>
      </c>
      <c r="G81" s="3">
        <f>25841636-703086</f>
        <v>25138550</v>
      </c>
    </row>
    <row r="82" spans="1:7">
      <c r="A82" s="1" t="s">
        <v>59</v>
      </c>
      <c r="E82" s="9">
        <f>E81-E80</f>
        <v>515535</v>
      </c>
    </row>
    <row r="83" spans="1:7">
      <c r="A83" s="1" t="s">
        <v>68</v>
      </c>
      <c r="D83" s="9">
        <f>D81-D66</f>
        <v>-339809</v>
      </c>
    </row>
  </sheetData>
  <printOptions gridLines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Trussell</dc:creator>
  <cp:lastModifiedBy>Richard Trussell</cp:lastModifiedBy>
  <cp:lastPrinted>2023-02-10T21:52:32Z</cp:lastPrinted>
  <dcterms:created xsi:type="dcterms:W3CDTF">2023-02-07T17:48:54Z</dcterms:created>
  <dcterms:modified xsi:type="dcterms:W3CDTF">2023-02-10T23:10:40Z</dcterms:modified>
</cp:coreProperties>
</file>